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2016\Bereiche\NetzV\ArbeitsVZ\Herr Otto\Gas\"/>
    </mc:Choice>
  </mc:AlternateContent>
  <bookViews>
    <workbookView xWindow="240" yWindow="915" windowWidth="15600" windowHeight="663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4" i="7" l="1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K24" i="7"/>
  <c r="I23" i="7"/>
  <c r="F22" i="7"/>
  <c r="O20" i="7"/>
  <c r="F20" i="7"/>
  <c r="O18" i="7"/>
  <c r="M17" i="7"/>
  <c r="O16" i="7"/>
  <c r="M15" i="7"/>
  <c r="K14" i="7"/>
  <c r="I13" i="7"/>
  <c r="O12" i="7"/>
  <c r="O24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F24" i="7"/>
  <c r="K22" i="7"/>
  <c r="I21" i="7"/>
  <c r="M19" i="7"/>
  <c r="K18" i="7"/>
  <c r="I17" i="7"/>
  <c r="K16" i="7"/>
  <c r="I15" i="7"/>
  <c r="F14" i="7"/>
  <c r="F12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M23" i="7"/>
  <c r="O22" i="7"/>
  <c r="M21" i="7"/>
  <c r="K20" i="7"/>
  <c r="I19" i="7"/>
  <c r="F18" i="7"/>
  <c r="F16" i="7"/>
  <c r="O14" i="7"/>
  <c r="M13" i="7"/>
  <c r="K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<sst xmlns="http://schemas.openxmlformats.org/spreadsheetml/2006/main" count="1368" uniqueCount="677">
  <si>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</si>
  <si>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</si>
  <si>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</si>
  <si>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</si>
  <si>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</si>
  <si>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</si>
  <si>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</si>
  <si>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</si>
  <si>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</si>
  <si>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</si>
  <si>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</si>
  <si>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</si>
  <si>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</si>
  <si>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</si>
  <si>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</si>
  <si>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</si>
  <si>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</si>
  <si>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</si>
  <si>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</si>
  <si>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</si>
  <si>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</si>
  <si>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</si>
  <si>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</si>
  <si>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</si>
  <si>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</si>
  <si>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</si>
  <si>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</si>
  <si>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</si>
  <si>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</si>
  <si>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</si>
  <si>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</si>
  <si>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</si>
  <si>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</si>
  <si>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</si>
  <si>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</si>
  <si>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</si>
  <si>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</si>
  <si>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</si>
  <si>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</si>
  <si>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</si>
  <si>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</si>
  <si>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</si>
  <si>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</si>
  <si>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</si>
  <si>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</si>
  <si>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</si>
  <si>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</si>
  <si>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</si>
  <si>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</si>
  <si>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</si>
  <si>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</si>
  <si>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</si>
  <si>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</si>
  <si>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</si>
  <si>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</si>
  <si>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</si>
  <si>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</si>
  <si>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</si>
  <si>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</si>
  <si>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</si>
  <si>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</si>
  <si>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</si>
  <si>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</si>
  <si>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</si>
  <si>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</si>
  <si>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</si>
  <si>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</si>
  <si>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</si>
  <si>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</si>
  <si>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</si>
  <si>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</si>
  <si>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</si>
  <si>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</si>
  <si>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</si>
  <si>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</si>
  <si>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</si>
  <si>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</si>
  <si>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</si>
  <si>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</si>
  <si>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</si>
  <si>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</si>
  <si>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</si>
  <si>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</si>
  <si>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</si>
  <si>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</si>
  <si>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</si>
  <si>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</si>
  <si>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</si>
  <si>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</si>
  <si>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</si>
  <si>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</si>
  <si>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</si>
  <si>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</si>
  <si>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</si>
  <si>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</si>
  <si>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</si>
  <si>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</si>
  <si>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</si>
  <si>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</si>
  <si>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</si>
  <si>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</si>
  <si>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</si>
  <si>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</si>
  <si>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</si>
  <si>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</si>
  <si>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</si>
  <si>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</si>
  <si>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</si>
  <si>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</si>
  <si>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</si>
  <si>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</si>
  <si>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</si>
  <si>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</si>
  <si>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</si>
  <si>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</si>
  <si>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</si>
  <si>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</si>
  <si>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</si>
  <si>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</si>
  <si>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</si>
  <si>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</si>
  <si>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</si>
  <si>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</si>
  <si>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</si>
  <si>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</si>
  <si>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</si>
  <si>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</si>
  <si>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</si>
  <si>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</si>
  <si>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</si>
  <si>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</si>
  <si>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</si>
  <si>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</si>
  <si>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</si>
  <si>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</si>
  <si>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</si>
  <si>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</si>
  <si>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</si>
  <si>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</si>
  <si>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</si>
  <si>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</si>
  <si>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</si>
  <si>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</si>
  <si>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</si>
  <si>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</si>
  <si>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</si>
  <si>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</si>
  <si>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</si>
  <si>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</si>
  <si>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</si>
  <si>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</si>
  <si>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</si>
  <si>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</si>
  <si>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</si>
  <si>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</si>
  <si>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</si>
  <si>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</si>
  <si>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</si>
  <si>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</si>
  <si>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</si>
  <si>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</si>
  <si>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</si>
  <si>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</si>
  <si>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</si>
  <si>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</si>
  <si>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</si>
  <si>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</si>
  <si>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</si>
  <si>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</si>
  <si>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</si>
  <si>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</si>
  <si>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</si>
  <si>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</si>
  <si>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</si>
  <si>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</si>
  <si>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</si>
  <si>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</si>
  <si>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</si>
  <si>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</si>
  <si>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</si>
  <si>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</si>
  <si>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</si>
  <si>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</si>
  <si>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</si>
  <si>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</si>
  <si>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</si>
  <si>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</si>
  <si>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</si>
  <si>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</si>
  <si>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</si>
  <si>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</si>
  <si>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</si>
  <si>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</si>
  <si>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</si>
  <si>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</si>
  <si>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</si>
  <si>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</si>
  <si>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</si>
  <si>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</si>
  <si>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</si>
  <si>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</si>
  <si>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</si>
  <si>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</si>
  <si>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</si>
  <si>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</si>
  <si>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</si>
  <si>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</si>
  <si>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</si>
  <si>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</si>
  <si>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</si>
  <si>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</si>
  <si>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</si>
  <si>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</si>
  <si>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</si>
  <si>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</si>
  <si>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</si>
  <si>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</si>
  <si>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</si>
  <si>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</si>
  <si>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</si>
  <si>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</si>
  <si>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</si>
  <si>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</si>
  <si>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</si>
  <si>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</si>
  <si>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</si>
  <si>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</si>
  <si>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</si>
  <si>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</si>
  <si>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</si>
  <si>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</si>
  <si>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</si>
  <si>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</si>
  <si>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</si>
  <si>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</si>
  <si>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</si>
  <si>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</si>
  <si>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</si>
  <si>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</si>
  <si>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</si>
  <si>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</si>
  <si>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</si>
  <si>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</si>
  <si>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</si>
  <si>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</si>
  <si>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</si>
  <si>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</si>
  <si>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</si>
  <si>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</si>
  <si>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</si>
  <si>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</si>
  <si>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</si>
  <si>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</si>
  <si>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</si>
  <si>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</si>
  <si>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</si>
  <si>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</si>
  <si>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</si>
  <si>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</si>
  <si>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</si>
  <si>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</si>
  <si>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</si>
  <si>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</si>
  <si>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</si>
  <si>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</si>
  <si>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</si>
  <si>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</si>
  <si>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</si>
  <si>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</si>
  <si>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</si>
  <si>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</si>
  <si>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</si>
  <si>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</si>
  <si>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</si>
  <si>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</si>
  <si>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</si>
  <si>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</si>
  <si>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</si>
  <si>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</si>
  <si>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</si>
  <si>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</si>
  <si>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</si>
  <si>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</si>
  <si>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</si>
  <si>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</si>
  <si>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</si>
  <si>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</si>
  <si>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</si>
  <si>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</si>
  <si>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</si>
  <si>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</si>
  <si>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</si>
  <si>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</si>
  <si>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</si>
  <si>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</si>
  <si>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</si>
  <si>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</si>
  <si>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</si>
  <si>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</si>
  <si>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</si>
  <si>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</si>
  <si>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</si>
  <si>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</si>
  <si>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</si>
  <si>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</si>
  <si>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</si>
  <si>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</si>
  <si>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</si>
  <si>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</si>
  <si>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</si>
  <si>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</si>
  <si>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</si>
  <si>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</si>
  <si>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</si>
  <si>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</si>
  <si>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</si>
  <si>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</si>
  <si>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</si>
  <si>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</si>
  <si>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</si>
  <si>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</si>
  <si>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</si>
  <si>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</si>
  <si>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</si>
  <si>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</si>
  <si>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</si>
  <si>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</si>
  <si>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</si>
  <si>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</si>
  <si>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</si>
  <si>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</si>
  <si>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</si>
  <si>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</si>
  <si>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</si>
  <si>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</si>
  <si>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</si>
  <si>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</si>
  <si>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</si>
  <si>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</si>
  <si>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</si>
  <si>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</si>
  <si>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</si>
  <si>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</si>
  <si>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</si>
  <si>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</si>
  <si>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</si>
  <si>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</si>
  <si>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</si>
  <si>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</si>
  <si>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</si>
  <si>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</si>
  <si>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</si>
  <si>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</si>
  <si>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</si>
  <si>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</si>
  <si>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</si>
  <si>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</si>
  <si>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</si>
  <si>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</si>
  <si>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</si>
  <si>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</si>
  <si>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</si>
  <si>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</si>
  <si>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</si>
  <si>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</si>
  <si>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</si>
  <si>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</si>
  <si>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</si>
  <si>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</si>
  <si>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</si>
  <si>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</si>
  <si>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</si>
  <si>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</si>
  <si>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</si>
  <si>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</si>
  <si>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</si>
  <si>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</si>
  <si>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</si>
  <si>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</si>
  <si>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</si>
  <si>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</si>
  <si>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</si>
  <si>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</si>
  <si>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</si>
  <si>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</si>
  <si>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</si>
  <si>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</si>
  <si>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</si>
  <si>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</si>
  <si>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</si>
  <si>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</si>
  <si>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</si>
  <si>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</si>
  <si>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</si>
  <si>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</si>
  <si>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</si>
  <si>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</si>
  <si>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</si>
  <si>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</si>
  <si>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</si>
  <si>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</si>
  <si>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</si>
  <si>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</si>
  <si>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</si>
  <si>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</si>
  <si>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</si>
  <si>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</si>
  <si>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</si>
  <si>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</si>
  <si>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</si>
  <si>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</si>
  <si>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</si>
  <si>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</si>
  <si>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</si>
  <si>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</si>
  <si>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</si>
  <si>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</si>
  <si>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</si>
  <si>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</si>
  <si>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</si>
  <si>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</si>
  <si>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</si>
  <si>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</si>
  <si>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</si>
  <si>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</si>
  <si>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</si>
  <si>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</si>
  <si>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</si>
  <si>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</si>
  <si>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</si>
  <si>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</si>
  <si>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</si>
  <si>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</si>
  <si>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</si>
  <si>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</si>
  <si>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</si>
  <si>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</si>
  <si>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</si>
  <si>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</si>
  <si>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</si>
  <si>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</si>
  <si>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</si>
  <si>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</si>
  <si>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</si>
  <si>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</si>
  <si>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</si>
  <si>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</si>
  <si>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</si>
  <si>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</si>
  <si>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</si>
  <si>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</si>
  <si>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</si>
  <si>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</si>
  <si>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</si>
  <si>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</si>
  <si>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</si>
  <si>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</si>
  <si>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</si>
  <si>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</si>
  <si>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</si>
  <si>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</si>
  <si>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</si>
  <si>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</si>
  <si>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</si>
  <si>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</si>
  <si>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</si>
  <si>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</si>
  <si>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</si>
  <si>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</si>
  <si>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</si>
  <si>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</si>
  <si>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</si>
  <si>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</si>
  <si>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</si>
  <si>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</si>
  <si>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</si>
  <si>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</si>
  <si>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</si>
  <si>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</si>
  <si>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</si>
  <si>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</si>
  <si>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</si>
  <si>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</si>
  <si>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</si>
  <si>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</si>
  <si>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</si>
  <si>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</si>
  <si>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</si>
  <si>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</si>
  <si>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</si>
  <si>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</si>
  <si>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</si>
  <si>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</si>
  <si>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</si>
  <si>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</si>
  <si>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</si>
  <si>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</si>
  <si>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</si>
  <si>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</si>
  <si>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</si>
  <si>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</si>
  <si>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</si>
  <si>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</si>
  <si>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</si>
  <si>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</si>
  <si>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</si>
  <si>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</si>
  <si>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</si>
  <si>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</si>
  <si>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</si>
  <si>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</si>
  <si>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</si>
  <si>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</si>
  <si>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</si>
  <si>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</si>
  <si>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</si>
  <si>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</si>
  <si>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</si>
  <si>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</si>
  <si>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</si>
  <si>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</si>
  <si>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</si>
  <si>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</si>
  <si>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</si>
  <si>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</si>
  <si>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</si>
  <si>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</si>
  <si>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</si>
  <si>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</si>
  <si>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</si>
  <si>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</si>
  <si>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</si>
  <si>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</si>
  <si>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</si>
  <si>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</si>
  <si>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</si>
  <si>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</si>
  <si>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</si>
  <si>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</si>
  <si>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</si>
  <si>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</si>
  <si>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</si>
  <si>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</si>
  <si>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</si>
  <si>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</si>
  <si>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</si>
  <si>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</si>
  <si>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</si>
  <si>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</si>
  <si>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</si>
  <si>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</si>
  <si>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</si>
  <si>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</si>
  <si>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</si>
  <si>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</si>
  <si>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</si>
  <si>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</si>
  <si>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</si>
  <si>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</si>
  <si>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</si>
  <si>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</si>
  <si>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</si>
  <si>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</si>
  <si>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</si>
  <si>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</si>
  <si>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</si>
  <si>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</si>
  <si>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</si>
  <si>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</si>
  <si>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</si>
  <si>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</si>
  <si>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</si>
  <si>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</si>
  <si>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</si>
  <si>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</si>
  <si>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</si>
  <si>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</si>
  <si>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</si>
  <si>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</si>
  <si>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</si>
  <si>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</si>
  <si>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</si>
  <si>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</si>
  <si>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</si>
  <si>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</si>
  <si>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</si>
  <si>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</si>
  <si>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</si>
  <si>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</si>
  <si>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</si>
  <si>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</si>
  <si>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</si>
  <si>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</si>
  <si>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</si>
  <si>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</si>
  <si>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</si>
  <si>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</si>
  <si>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</si>
  <si>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</si>
  <si>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</si>
  <si>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</si>
  <si>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</si>
  <si>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</si>
  <si>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</si>
  <si>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</si>
  <si>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</si>
  <si>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</si>
  <si>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</si>
  <si>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</si>
  <si>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</si>
  <si>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</si>
  <si>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</si>
  <si>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</si>
  <si>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</si>
  <si>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</si>
  <si>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</si>
  <si>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</si>
  <si>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</si>
  <si>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</si>
  <si>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</si>
  <si>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</si>
  <si>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</si>
  <si>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</si>
  <si>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</si>
  <si>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</si>
  <si>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</si>
  <si>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</si>
  <si>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</si>
  <si>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</si>
  <si>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</si>
  <si>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</si>
  <si>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</si>
  <si>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</si>
  <si>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</si>
  <si>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</si>
  <si>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</si>
  <si>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</si>
  <si>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</si>
  <si>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</si>
  <si>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</si>
  <si>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</si>
  <si>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</si>
  <si>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</si>
  <si>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</si>
  <si>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</si>
  <si>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</si>
  <si>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</si>
  <si>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</si>
  <si>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</si>
  <si>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</si>
  <si>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</si>
  <si>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</si>
  <si>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</si>
  <si>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</si>
  <si>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</si>
  <si>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</si>
  <si>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</si>
  <si>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</si>
  <si>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</si>
  <si>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</si>
  <si>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</si>
  <si>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</si>
  <si>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</si>
  <si>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</si>
  <si>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DE_GBA04</t>
  </si>
  <si>
    <t>DE_GPD04</t>
  </si>
  <si>
    <t>Stadtwerke Döbeln GmbH</t>
  </si>
  <si>
    <t>9870034500008</t>
  </si>
  <si>
    <t>Rosa-Luxemburg-Straße 9</t>
  </si>
  <si>
    <t>D-04720</t>
  </si>
  <si>
    <t>Döbeln</t>
  </si>
  <si>
    <t>Peter Otto</t>
  </si>
  <si>
    <t>p.otto@sw-doebeln.de</t>
  </si>
  <si>
    <t>03431 721 200</t>
  </si>
  <si>
    <t>Oschatz</t>
  </si>
  <si>
    <t>GASPOOLNH7003451</t>
  </si>
  <si>
    <t>DWD-Station 10480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</si>
</sst>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.otto@sw-doebeln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6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42201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667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669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Döbeln</v>
      </c>
      <c r="E28" s="38"/>
      <c r="F28" s="11"/>
      <c r="G28" s="2"/>
    </row>
    <row r="29" spans="1:15">
      <c r="B29" s="15"/>
      <c r="C29" s="22" t="s">
        <v>397</v>
      </c>
      <c r="D29" s="45" t="s">
        <v>670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E49" sqref="E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Döbeln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Döbeln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9870034500008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675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135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579</v>
      </c>
      <c r="D26" s="42" t="s">
        <v>134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367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368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676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conditionalFormatting sqref="D15">
    <cfRule type="expression" dxfId="59" priority="22">
      <formula>IF($D$11="Gaspool",1,0)</formula>
    </cfRule>
  </conditionalFormatting>
  <conditionalFormatting sqref="D48:D62">
    <cfRule type="expression" dxfId="58" priority="18">
      <formula>IF(CELL("Zeile",D48)&lt;$D$46+CELL("Zeile",$D$48),1,0)</formula>
    </cfRule>
  </conditionalFormatting>
  <conditionalFormatting sqref="D49:D62">
    <cfRule type="expression" dxfId="57" priority="17">
      <formula>IF(CELL(D49)&lt;$D$36+27,1,0)</formula>
    </cfRule>
  </conditionalFormatting>
  <conditionalFormatting sqref="D23">
    <cfRule type="expression" dxfId="56" priority="16">
      <formula>IF($D$22=$H$22,1,0)</formula>
    </cfRule>
  </conditionalFormatting>
  <conditionalFormatting sqref="D31">
    <cfRule type="expression" dxfId="55" priority="5">
      <formula>IF($D$18="synthetisch",1,0)</formula>
    </cfRule>
  </conditionalFormatting>
  <conditionalFormatting sqref="D28">
    <cfRule type="expression" dxfId="54" priority="3">
      <formula>IF(AND($D$27=$I$27,$D$26=$H$26),1,0)</formula>
    </cfRule>
  </conditionalFormatting>
  <conditionalFormatting sqref="D26:D28">
    <cfRule type="expression" dxfId="53" priority="6">
      <formula>IF($D$18="analytisch",1,0)</formula>
    </cfRule>
  </conditionalFormatting>
  <conditionalFormatting sqref="D27">
    <cfRule type="expression" dxfId="52" priority="4">
      <formula>IF($D$26="nein",1)</formula>
    </cfRule>
  </conditionalFormatting>
  <conditionalFormatting sqref="D16">
    <cfRule type="expression" dxfId="51" priority="1">
      <formula>IF($D$11="NCG",1,0)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9" zoomScale="70" zoomScaleNormal="70" workbookViewId="0">
      <selection activeCell="K43" sqref="K4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Döbeln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Döbeln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9870034500008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DWD-Station 10480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/>
      <c r="G14" s="264"/>
      <c r="H14" s="51"/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/>
      <c r="G15" s="264"/>
      <c r="H15" s="51"/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674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10480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Oschatz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10480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4 F25:N25">
    <cfRule type="expression" dxfId="49" priority="30">
      <formula>IF(E$20&lt;=$F$18,1,0)</formula>
    </cfRule>
  </conditionalFormatting>
  <conditionalFormatting sqref="E32:N36">
    <cfRule type="expression" dxfId="48" priority="29">
      <formula>IF(E$30&lt;=$F$28,1,0)</formula>
    </cfRule>
  </conditionalFormatting>
  <conditionalFormatting sqref="E26:F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6:N59">
    <cfRule type="expression" dxfId="45" priority="24">
      <formula>IF(E$54&lt;=$F$52,1,0)</formula>
    </cfRule>
  </conditionalFormatting>
  <conditionalFormatting sqref="E60:N60">
    <cfRule type="expression" dxfId="44" priority="23">
      <formula>IF(E$54&lt;=$F$52,1,0)</formula>
    </cfRule>
  </conditionalFormatting>
  <conditionalFormatting sqref="E66:N68">
    <cfRule type="expression" dxfId="43" priority="17">
      <formula>IF(E$64&lt;=$F$62,1,0)</formula>
    </cfRule>
  </conditionalFormatting>
  <conditionalFormatting sqref="E65:N68 E70:N70">
    <cfRule type="expression" dxfId="42" priority="15">
      <formula>IF(E$64&gt;$F$62,1,0)</formula>
    </cfRule>
  </conditionalFormatting>
  <conditionalFormatting sqref="E56:N60">
    <cfRule type="expression" dxfId="41" priority="14">
      <formula>IF(E$54&gt;$F$52,1,0)</formula>
    </cfRule>
  </conditionalFormatting>
  <conditionalFormatting sqref="E21:N24 E26:N26 F25:N25">
    <cfRule type="expression" dxfId="40" priority="13">
      <formula>IF(E$20&gt;$F$18,1,0)</formula>
    </cfRule>
  </conditionalFormatting>
  <conditionalFormatting sqref="E32:N36">
    <cfRule type="expression" dxfId="39" priority="12">
      <formula>IF(E$30&gt;$F$28,1,0)</formula>
    </cfRule>
  </conditionalFormatting>
  <conditionalFormatting sqref="H11 H8:H9">
    <cfRule type="expression" dxfId="38" priority="11">
      <formula>IF($F$9=1,1,0)</formula>
    </cfRule>
  </conditionalFormatting>
  <conditionalFormatting sqref="E55:N55">
    <cfRule type="expression" dxfId="37" priority="10">
      <formula>IF(E$54&gt;$F$52,1,0)</formula>
    </cfRule>
  </conditionalFormatting>
  <conditionalFormatting sqref="E31:N31">
    <cfRule type="expression" dxfId="36" priority="9">
      <formula>IF(E$30&gt;$F$28,1,0)</formula>
    </cfRule>
  </conditionalFormatting>
  <conditionalFormatting sqref="E70:N70">
    <cfRule type="expression" dxfId="35" priority="8">
      <formula>IF(E$64&lt;=$F$62,1,0)</formula>
    </cfRule>
  </conditionalFormatting>
  <conditionalFormatting sqref="H10">
    <cfRule type="expression" dxfId="34" priority="7">
      <formula>IF($F$9=1,1,0)</formula>
    </cfRule>
  </conditionalFormatting>
  <conditionalFormatting sqref="E69:N69">
    <cfRule type="expression" dxfId="33" priority="4">
      <formula>IF(E$64&lt;=$F$62,1,0)</formula>
    </cfRule>
  </conditionalFormatting>
  <conditionalFormatting sqref="E69:N69">
    <cfRule type="expression" dxfId="32" priority="3">
      <formula>IF(E$64&gt;$F$62,1,0)</formula>
    </cfRule>
  </conditionalFormatting>
  <conditionalFormatting sqref="E25">
    <cfRule type="expression" dxfId="31" priority="2">
      <formula>IF(E$20&lt;=$F$18,1,0)</formula>
    </cfRule>
  </conditionalFormatting>
  <conditionalFormatting sqref="E25">
    <cfRule type="expression" dxfId="30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Döbeln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Döbeln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9870034500008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K4" zoomScale="80" zoomScaleNormal="80" workbookViewId="0">
      <selection activeCell="K15" sqref="K1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Döbeln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Döbeln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9870034500008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41</v>
      </c>
      <c r="F11" s="296" t="str">
        <f>VLOOKUP($E11,'BDEW-Standard'!$B$3:$M$158,F$9,0)</f>
        <v>S14</v>
      </c>
      <c r="H11" s="167">
        <f>ROUND(VLOOKUP($E11,'BDEW-Standard'!$B$3:$M$158,H$9,0),7)</f>
        <v>3.1764404000000002</v>
      </c>
      <c r="I11" s="167">
        <f>ROUND(VLOOKUP($E11,'BDEW-Standard'!$B$3:$M$158,I$9,0),7)</f>
        <v>-37.410583199999998</v>
      </c>
      <c r="J11" s="167">
        <f>ROUND(VLOOKUP($E11,'BDEW-Standard'!$B$3:$M$158,J$9,0),7)</f>
        <v>6.1622336000000004</v>
      </c>
      <c r="K11" s="167">
        <f>ROUND(VLOOKUP($E11,'BDEW-Standard'!$B$3:$M$158,K$9,0),7)</f>
        <v>8.9360599999999998E-2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0.96716323288062622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Döbeln</v>
      </c>
      <c r="D12" s="62" t="s">
        <v>247</v>
      </c>
      <c r="E12" s="165" t="s">
        <v>41</v>
      </c>
      <c r="F12" s="297" t="str">
        <f>VLOOKUP($E12,'BDEW-Standard'!$B$3:$M$158,F$9,0)</f>
        <v>S14</v>
      </c>
      <c r="H12" s="274">
        <f>ROUND(VLOOKUP($E12,'BDEW-Standard'!$B$3:$M$158,H$9,0),7)</f>
        <v>3.1764404000000002</v>
      </c>
      <c r="I12" s="274">
        <f>ROUND(VLOOKUP($E12,'BDEW-Standard'!$B$3:$M$158,I$9,0),7)</f>
        <v>-37.410583199999998</v>
      </c>
      <c r="J12" s="274">
        <f>ROUND(VLOOKUP($E12,'BDEW-Standard'!$B$3:$M$158,J$9,0),7)</f>
        <v>6.1622336000000004</v>
      </c>
      <c r="K12" s="274">
        <f>ROUND(VLOOKUP($E12,'BDEW-Standard'!$B$3:$M$158,K$9,0),7)</f>
        <v>8.9360599999999998E-2</v>
      </c>
      <c r="L12" s="338">
        <f>ROUND(VLOOKUP($E12,'BDEW-Standard'!$B$3:$M$158,L$9,0),1)</f>
        <v>40</v>
      </c>
      <c r="M12" s="274">
        <f>ROUND(VLOOKUP($E12,'BDEW-Standard'!$B$3:$M$158,M$9,0),7)</f>
        <v>0</v>
      </c>
      <c r="N12" s="274">
        <f>ROUND(VLOOKUP($E12,'BDEW-Standard'!$B$3:$M$158,N$9,0),7)</f>
        <v>0</v>
      </c>
      <c r="O12" s="274">
        <f>ROUND(VLOOKUP($E12,'BDEW-Standard'!$B$3:$M$158,O$9,0),7)</f>
        <v>0</v>
      </c>
      <c r="P12" s="274">
        <f>ROUND(VLOOKUP($E12,'BDEW-Standard'!$B$3:$M$158,P$9,0),7)</f>
        <v>0</v>
      </c>
      <c r="Q12" s="339">
        <f t="shared" ref="Q12:Q24" si="1">($H12/(1+($I12/($Q$9-$L12))^$J12)+$K12)+MAX($M12*$Q$9+$N12,$O12*$Q$9+$P12)</f>
        <v>0.96716323288062622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Döbeln</v>
      </c>
      <c r="D13" s="62" t="s">
        <v>247</v>
      </c>
      <c r="E13" s="165" t="s">
        <v>49</v>
      </c>
      <c r="F13" s="297" t="str">
        <f>VLOOKUP($E13,'BDEW-Standard'!$B$3:$M$158,F$9,0)</f>
        <v>S24</v>
      </c>
      <c r="H13" s="274">
        <f>ROUND(VLOOKUP($E13,'BDEW-Standard'!$B$3:$M$158,H$9,0),7)</f>
        <v>2.5078170000000002</v>
      </c>
      <c r="I13" s="274">
        <f>ROUND(VLOOKUP($E13,'BDEW-Standard'!$B$3:$M$158,I$9,0),7)</f>
        <v>-35.036736300000001</v>
      </c>
      <c r="J13" s="274">
        <f>ROUND(VLOOKUP($E13,'BDEW-Standard'!$B$3:$M$158,J$9,0),7)</f>
        <v>6.2430158999999996</v>
      </c>
      <c r="K13" s="274">
        <f>ROUND(VLOOKUP($E13,'BDEW-Standard'!$B$3:$M$158,K$9,0),7)</f>
        <v>0.120641</v>
      </c>
      <c r="L13" s="338">
        <f>ROUND(VLOOKUP($E13,'BDEW-Standard'!$B$3:$M$158,L$9,0),1)</f>
        <v>40</v>
      </c>
      <c r="M13" s="274">
        <f>ROUND(VLOOKUP($E13,'BDEW-Standard'!$B$3:$M$158,M$9,0),7)</f>
        <v>0</v>
      </c>
      <c r="N13" s="274">
        <f>ROUND(VLOOKUP($E13,'BDEW-Standard'!$B$3:$M$158,N$9,0),7)</f>
        <v>0</v>
      </c>
      <c r="O13" s="274">
        <f>ROUND(VLOOKUP($E13,'BDEW-Standard'!$B$3:$M$158,O$9,0),7)</f>
        <v>0</v>
      </c>
      <c r="P13" s="274">
        <f>ROUND(VLOOKUP($E13,'BDEW-Standard'!$B$3:$M$158,P$9,0),7)</f>
        <v>0</v>
      </c>
      <c r="Q13" s="339">
        <f t="shared" si="1"/>
        <v>1.0288731326442526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4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Döbeln</v>
      </c>
      <c r="D14" s="62" t="s">
        <v>247</v>
      </c>
      <c r="E14" s="165" t="s">
        <v>4</v>
      </c>
      <c r="F14" s="297" t="str">
        <f>VLOOKUP($E14,'BDEW-Standard'!$B$3:$M$158,F$9,0)</f>
        <v>HK3</v>
      </c>
      <c r="H14" s="274">
        <f>ROUND(VLOOKUP($E14,'BDEW-Standard'!$B$3:$M$158,H$9,0),7)</f>
        <v>0.40409319999999999</v>
      </c>
      <c r="I14" s="274">
        <f>ROUND(VLOOKUP($E14,'BDEW-Standard'!$B$3:$M$158,I$9,0),7)</f>
        <v>-24.439296800000001</v>
      </c>
      <c r="J14" s="274">
        <f>ROUND(VLOOKUP($E14,'BDEW-Standard'!$B$3:$M$158,J$9,0),7)</f>
        <v>6.5718174999999999</v>
      </c>
      <c r="K14" s="274">
        <f>ROUND(VLOOKUP($E14,'BDEW-Standard'!$B$3:$M$158,K$9,0),7)</f>
        <v>0.71077100000000004</v>
      </c>
      <c r="L14" s="338">
        <f>ROUND(VLOOKUP($E14,'BDEW-Standard'!$B$3:$M$158,L$9,0),1)</f>
        <v>40</v>
      </c>
      <c r="M14" s="274">
        <f>ROUND(VLOOKUP($E14,'BDEW-Standard'!$B$3:$M$158,M$9,0),7)</f>
        <v>0</v>
      </c>
      <c r="N14" s="274">
        <f>ROUND(VLOOKUP($E14,'BDEW-Standard'!$B$3:$M$158,N$9,0),7)</f>
        <v>0</v>
      </c>
      <c r="O14" s="274">
        <f>ROUND(VLOOKUP($E14,'BDEW-Standard'!$B$3:$M$158,O$9,0),7)</f>
        <v>0</v>
      </c>
      <c r="P14" s="274">
        <f>ROUND(VLOOKUP($E14,'BDEW-Standard'!$B$3:$M$158,P$9,0),7)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Döbeln</v>
      </c>
      <c r="D15" s="62" t="s">
        <v>247</v>
      </c>
      <c r="E15" s="165" t="s">
        <v>656</v>
      </c>
      <c r="F15" s="297" t="str">
        <f>VLOOKUP($E15,'BDEW-Standard'!$B$3:$M$158,F$9,0)</f>
        <v>MK4</v>
      </c>
      <c r="H15" s="274">
        <f>ROUND(VLOOKUP($E15,'BDEW-Standard'!$B$3:$M$158,H$9,0),7)</f>
        <v>3.1177248</v>
      </c>
      <c r="I15" s="274">
        <f>ROUND(VLOOKUP($E15,'BDEW-Standard'!$B$3:$M$158,I$9,0),7)</f>
        <v>-35.871506199999999</v>
      </c>
      <c r="J15" s="274">
        <f>ROUND(VLOOKUP($E15,'BDEW-Standard'!$B$3:$M$158,J$9,0),7)</f>
        <v>7.5186828999999999</v>
      </c>
      <c r="K15" s="274">
        <f>ROUND(VLOOKUP($E15,'BDEW-Standard'!$B$3:$M$158,K$9,0),7)</f>
        <v>3.4330100000000002E-2</v>
      </c>
      <c r="L15" s="338">
        <f>ROUND(VLOOKUP($E15,'BDEW-Standard'!$B$3:$M$158,L$9,0),1)</f>
        <v>40</v>
      </c>
      <c r="M15" s="274">
        <f>ROUND(VLOOKUP($E15,'BDEW-Standard'!$B$3:$M$158,M$9,0),7)</f>
        <v>0</v>
      </c>
      <c r="N15" s="274">
        <f>ROUND(VLOOKUP($E15,'BDEW-Standard'!$B$3:$M$158,N$9,0),7)</f>
        <v>0</v>
      </c>
      <c r="O15" s="274">
        <f>ROUND(VLOOKUP($E15,'BDEW-Standard'!$B$3:$M$158,O$9,0),7)</f>
        <v>0</v>
      </c>
      <c r="P15" s="274">
        <f>ROUND(VLOOKUP($E15,'BDEW-Standard'!$B$3:$M$158,P$9,0),7)</f>
        <v>0</v>
      </c>
      <c r="Q15" s="339">
        <f t="shared" si="1"/>
        <v>0.9622064996731321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Döbeln</v>
      </c>
      <c r="D16" s="62" t="s">
        <v>247</v>
      </c>
      <c r="E16" s="165" t="s">
        <v>658</v>
      </c>
      <c r="F16" s="297" t="str">
        <f>VLOOKUP($E16,'BDEW-Standard'!$B$3:$M$158,F$9,0)</f>
        <v>KO4</v>
      </c>
      <c r="H16" s="274">
        <f>ROUND(VLOOKUP($E16,'BDEW-Standard'!$B$3:$M$158,H$9,0),7)</f>
        <v>3.4428942999999999</v>
      </c>
      <c r="I16" s="274">
        <f>ROUND(VLOOKUP($E16,'BDEW-Standard'!$B$3:$M$158,I$9,0),7)</f>
        <v>-36.659050399999998</v>
      </c>
      <c r="J16" s="274">
        <f>ROUND(VLOOKUP($E16,'BDEW-Standard'!$B$3:$M$158,J$9,0),7)</f>
        <v>7.6083226000000002</v>
      </c>
      <c r="K16" s="274">
        <f>ROUND(VLOOKUP($E16,'BDEW-Standard'!$B$3:$M$158,K$9,0),7)</f>
        <v>7.4685000000000001E-2</v>
      </c>
      <c r="L16" s="338">
        <f>ROUND(VLOOKUP($E16,'BDEW-Standard'!$B$3:$M$158,L$9,0),1)</f>
        <v>40</v>
      </c>
      <c r="M16" s="274">
        <f>ROUND(VLOOKUP($E16,'BDEW-Standard'!$B$3:$M$158,M$9,0),7)</f>
        <v>0</v>
      </c>
      <c r="N16" s="274">
        <f>ROUND(VLOOKUP($E16,'BDEW-Standard'!$B$3:$M$158,N$9,0),7)</f>
        <v>0</v>
      </c>
      <c r="O16" s="274">
        <f>ROUND(VLOOKUP($E16,'BDEW-Standard'!$B$3:$M$158,O$9,0),7)</f>
        <v>0</v>
      </c>
      <c r="P16" s="274">
        <f>ROUND(VLOOKUP($E16,'BDEW-Standard'!$B$3:$M$158,P$9,0),7)</f>
        <v>0</v>
      </c>
      <c r="Q16" s="339">
        <f t="shared" si="1"/>
        <v>0.97768382110526542</v>
      </c>
      <c r="R16" s="275">
        <f>ROUND(VLOOKUP(MID($E16,4,3),'Wochentag F(WT)'!$B$7:$J$22,R$9,0),4)</f>
        <v>1.0354000000000001</v>
      </c>
      <c r="S16" s="275">
        <f>ROUND(VLOOKUP(MID($E16,4,3),'Wochentag F(WT)'!$B$7:$J$22,S$9,0),4)</f>
        <v>1.0523</v>
      </c>
      <c r="T16" s="275">
        <f>ROUND(VLOOKUP(MID($E16,4,3),'Wochentag F(WT)'!$B$7:$J$22,T$9,0),4)</f>
        <v>1.0448999999999999</v>
      </c>
      <c r="U16" s="275">
        <f>ROUND(VLOOKUP(MID($E16,4,3),'Wochentag F(WT)'!$B$7:$J$22,U$9,0),4)</f>
        <v>1.0494000000000001</v>
      </c>
      <c r="V16" s="275">
        <f>ROUND(VLOOKUP(MID($E16,4,3),'Wochentag F(WT)'!$B$7:$J$22,V$9,0),4)</f>
        <v>0.98850000000000005</v>
      </c>
      <c r="W16" s="275">
        <f>ROUND(VLOOKUP(MID($E16,4,3),'Wochentag F(WT)'!$B$7:$J$22,W$9,0),4)</f>
        <v>0.88600000000000001</v>
      </c>
      <c r="X16" s="276">
        <f t="shared" si="2"/>
        <v>0.94349999999999934</v>
      </c>
      <c r="Y16" s="293"/>
      <c r="Z16" s="211"/>
    </row>
    <row r="17" spans="2:26" s="143" customFormat="1">
      <c r="B17" s="144">
        <v>6</v>
      </c>
      <c r="C17" s="145" t="str">
        <f t="shared" si="0"/>
        <v>Döbeln</v>
      </c>
      <c r="D17" s="62" t="s">
        <v>247</v>
      </c>
      <c r="E17" s="165" t="s">
        <v>657</v>
      </c>
      <c r="F17" s="297" t="str">
        <f>VLOOKUP($E17,'BDEW-Standard'!$B$3:$M$158,F$9,0)</f>
        <v>HA4</v>
      </c>
      <c r="H17" s="274">
        <f>ROUND(VLOOKUP($E17,'BDEW-Standard'!$B$3:$M$158,H$9,0),7)</f>
        <v>4.0196902000000003</v>
      </c>
      <c r="I17" s="274">
        <f>ROUND(VLOOKUP($E17,'BDEW-Standard'!$B$3:$M$158,I$9,0),7)</f>
        <v>-37.828203700000003</v>
      </c>
      <c r="J17" s="274">
        <f>ROUND(VLOOKUP($E17,'BDEW-Standard'!$B$3:$M$158,J$9,0),7)</f>
        <v>8.1593368999999996</v>
      </c>
      <c r="K17" s="274">
        <f>ROUND(VLOOKUP($E17,'BDEW-Standard'!$B$3:$M$158,K$9,0),7)</f>
        <v>4.72845E-2</v>
      </c>
      <c r="L17" s="338">
        <f>ROUND(VLOOKUP($E17,'BDEW-Standard'!$B$3:$M$158,L$9,0),1)</f>
        <v>40</v>
      </c>
      <c r="M17" s="274">
        <f>ROUND(VLOOKUP($E17,'BDEW-Standard'!$B$3:$M$158,M$9,0),7)</f>
        <v>0</v>
      </c>
      <c r="N17" s="274">
        <f>ROUND(VLOOKUP($E17,'BDEW-Standard'!$B$3:$M$158,N$9,0),7)</f>
        <v>0</v>
      </c>
      <c r="O17" s="274">
        <f>ROUND(VLOOKUP($E17,'BDEW-Standard'!$B$3:$M$158,O$9,0),7)</f>
        <v>0</v>
      </c>
      <c r="P17" s="274">
        <f>ROUND(VLOOKUP($E17,'BDEW-Standard'!$B$3:$M$158,P$9,0),7)</f>
        <v>0</v>
      </c>
      <c r="Q17" s="339">
        <f t="shared" si="1"/>
        <v>0.86486713303260787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Döbeln</v>
      </c>
      <c r="D18" s="62" t="s">
        <v>247</v>
      </c>
      <c r="E18" s="165" t="s">
        <v>659</v>
      </c>
      <c r="F18" s="297" t="str">
        <f>VLOOKUP($E18,'BDEW-Standard'!$B$3:$M$158,F$9,0)</f>
        <v>BD4</v>
      </c>
      <c r="H18" s="274">
        <f>ROUND(VLOOKUP($E18,'BDEW-Standard'!$B$3:$M$158,H$9,0),7)</f>
        <v>3.75</v>
      </c>
      <c r="I18" s="274">
        <f>ROUND(VLOOKUP($E18,'BDEW-Standard'!$B$3:$M$158,I$9,0),7)</f>
        <v>-37.5</v>
      </c>
      <c r="J18" s="274">
        <f>ROUND(VLOOKUP($E18,'BDEW-Standard'!$B$3:$M$158,J$9,0),7)</f>
        <v>6.8</v>
      </c>
      <c r="K18" s="274">
        <f>ROUND(VLOOKUP($E18,'BDEW-Standard'!$B$3:$M$158,K$9,0),7)</f>
        <v>6.0911300000000002E-2</v>
      </c>
      <c r="L18" s="338">
        <f>ROUND(VLOOKUP($E18,'BDEW-Standard'!$B$3:$M$158,L$9,0),1)</f>
        <v>40</v>
      </c>
      <c r="M18" s="274">
        <f>ROUND(VLOOKUP($E18,'BDEW-Standard'!$B$3:$M$158,M$9,0),7)</f>
        <v>0</v>
      </c>
      <c r="N18" s="274">
        <f>ROUND(VLOOKUP($E18,'BDEW-Standard'!$B$3:$M$158,N$9,0),7)</f>
        <v>0</v>
      </c>
      <c r="O18" s="274">
        <f>ROUND(VLOOKUP($E18,'BDEW-Standard'!$B$3:$M$158,O$9,0),7)</f>
        <v>0</v>
      </c>
      <c r="P18" s="274">
        <f>ROUND(VLOOKUP($E18,'BDEW-Standard'!$B$3:$M$158,P$9,0),7)</f>
        <v>0</v>
      </c>
      <c r="Q18" s="339">
        <f t="shared" si="1"/>
        <v>1.0126136468627658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Döbeln</v>
      </c>
      <c r="D19" s="62" t="s">
        <v>247</v>
      </c>
      <c r="E19" s="165" t="s">
        <v>660</v>
      </c>
      <c r="F19" s="297" t="str">
        <f>VLOOKUP($E19,'BDEW-Standard'!$B$3:$M$158,F$9,0)</f>
        <v>GA4</v>
      </c>
      <c r="H19" s="274">
        <f>ROUND(VLOOKUP($E19,'BDEW-Standard'!$B$3:$M$158,H$9,0),7)</f>
        <v>2.8195655999999998</v>
      </c>
      <c r="I19" s="274">
        <f>ROUND(VLOOKUP($E19,'BDEW-Standard'!$B$3:$M$158,I$9,0),7)</f>
        <v>-36</v>
      </c>
      <c r="J19" s="274">
        <f>ROUND(VLOOKUP($E19,'BDEW-Standard'!$B$3:$M$158,J$9,0),7)</f>
        <v>7.7368518000000002</v>
      </c>
      <c r="K19" s="274">
        <f>ROUND(VLOOKUP($E19,'BDEW-Standard'!$B$3:$M$158,K$9,0),7)</f>
        <v>0.157281</v>
      </c>
      <c r="L19" s="338">
        <f>ROUND(VLOOKUP($E19,'BDEW-Standard'!$B$3:$M$158,L$9,0),1)</f>
        <v>40</v>
      </c>
      <c r="M19" s="274">
        <f>ROUND(VLOOKUP($E19,'BDEW-Standard'!$B$3:$M$158,M$9,0),7)</f>
        <v>0</v>
      </c>
      <c r="N19" s="274">
        <f>ROUND(VLOOKUP($E19,'BDEW-Standard'!$B$3:$M$158,N$9,0),7)</f>
        <v>0</v>
      </c>
      <c r="O19" s="274">
        <f>ROUND(VLOOKUP($E19,'BDEW-Standard'!$B$3:$M$158,O$9,0),7)</f>
        <v>0</v>
      </c>
      <c r="P19" s="274">
        <f>ROUND(VLOOKUP($E19,'BDEW-Standard'!$B$3:$M$158,P$9,0),7)</f>
        <v>0</v>
      </c>
      <c r="Q19" s="339">
        <f t="shared" si="1"/>
        <v>0.96576337685759206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Döbeln</v>
      </c>
      <c r="D20" s="62" t="s">
        <v>247</v>
      </c>
      <c r="E20" s="165" t="s">
        <v>661</v>
      </c>
      <c r="F20" s="297" t="str">
        <f>VLOOKUP($E20,'BDEW-Standard'!$B$3:$M$158,F$9,0)</f>
        <v>BH4</v>
      </c>
      <c r="H20" s="274">
        <f>ROUND(VLOOKUP($E20,'BDEW-Standard'!$B$3:$M$158,H$9,0),7)</f>
        <v>2.4595180999999999</v>
      </c>
      <c r="I20" s="274">
        <f>ROUND(VLOOKUP($E20,'BDEW-Standard'!$B$3:$M$158,I$9,0),7)</f>
        <v>-35.253212400000002</v>
      </c>
      <c r="J20" s="274">
        <f>ROUND(VLOOKUP($E20,'BDEW-Standard'!$B$3:$M$158,J$9,0),7)</f>
        <v>6.0587001000000003</v>
      </c>
      <c r="K20" s="274">
        <f>ROUND(VLOOKUP($E20,'BDEW-Standard'!$B$3:$M$158,K$9,0),7)</f>
        <v>0.16473699999999999</v>
      </c>
      <c r="L20" s="338">
        <f>ROUND(VLOOKUP($E20,'BDEW-Standard'!$B$3:$M$158,L$9,0),1)</f>
        <v>40</v>
      </c>
      <c r="M20" s="274">
        <f>ROUND(VLOOKUP($E20,'BDEW-Standard'!$B$3:$M$158,M$9,0),7)</f>
        <v>0</v>
      </c>
      <c r="N20" s="274">
        <f>ROUND(VLOOKUP($E20,'BDEW-Standard'!$B$3:$M$158,N$9,0),7)</f>
        <v>0</v>
      </c>
      <c r="O20" s="274">
        <f>ROUND(VLOOKUP($E20,'BDEW-Standard'!$B$3:$M$158,O$9,0),7)</f>
        <v>0</v>
      </c>
      <c r="P20" s="274">
        <f>ROUND(VLOOKUP($E20,'BDEW-Standard'!$B$3:$M$158,P$9,0),7)</f>
        <v>0</v>
      </c>
      <c r="Q20" s="339">
        <f t="shared" si="1"/>
        <v>1.043802057143173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Döbeln</v>
      </c>
      <c r="D21" s="62" t="s">
        <v>247</v>
      </c>
      <c r="E21" s="165" t="s">
        <v>662</v>
      </c>
      <c r="F21" s="297" t="str">
        <f>VLOOKUP($E21,'BDEW-Standard'!$B$3:$M$158,F$9,0)</f>
        <v>WA4</v>
      </c>
      <c r="H21" s="274">
        <f>ROUND(VLOOKUP($E21,'BDEW-Standard'!$B$3:$M$158,H$9,0),7)</f>
        <v>1.0535874999999999</v>
      </c>
      <c r="I21" s="274">
        <f>ROUND(VLOOKUP($E21,'BDEW-Standard'!$B$3:$M$158,I$9,0),7)</f>
        <v>-35.299999999999997</v>
      </c>
      <c r="J21" s="274">
        <f>ROUND(VLOOKUP($E21,'BDEW-Standard'!$B$3:$M$158,J$9,0),7)</f>
        <v>4.8662747</v>
      </c>
      <c r="K21" s="274">
        <f>ROUND(VLOOKUP($E21,'BDEW-Standard'!$B$3:$M$158,K$9,0),7)</f>
        <v>0.68110420000000005</v>
      </c>
      <c r="L21" s="338">
        <f>ROUND(VLOOKUP($E21,'BDEW-Standard'!$B$3:$M$158,L$9,0),1)</f>
        <v>40</v>
      </c>
      <c r="M21" s="274">
        <f>ROUND(VLOOKUP($E21,'BDEW-Standard'!$B$3:$M$158,M$9,0),7)</f>
        <v>0</v>
      </c>
      <c r="N21" s="274">
        <f>ROUND(VLOOKUP($E21,'BDEW-Standard'!$B$3:$M$158,N$9,0),7)</f>
        <v>0</v>
      </c>
      <c r="O21" s="274">
        <f>ROUND(VLOOKUP($E21,'BDEW-Standard'!$B$3:$M$158,O$9,0),7)</f>
        <v>0</v>
      </c>
      <c r="P21" s="274">
        <f>ROUND(VLOOKUP($E21,'BDEW-Standard'!$B$3:$M$158,P$9,0),7)</f>
        <v>0</v>
      </c>
      <c r="Q21" s="339">
        <f t="shared" si="1"/>
        <v>1.0844348950990992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Döbeln</v>
      </c>
      <c r="D22" s="62" t="s">
        <v>247</v>
      </c>
      <c r="E22" s="165" t="s">
        <v>663</v>
      </c>
      <c r="F22" s="297" t="str">
        <f>VLOOKUP($E22,'BDEW-Standard'!$B$3:$M$158,F$9,0)</f>
        <v>GB4</v>
      </c>
      <c r="H22" s="274">
        <f>ROUND(VLOOKUP($E22,'BDEW-Standard'!$B$3:$M$158,H$9,0),7)</f>
        <v>3.6017736</v>
      </c>
      <c r="I22" s="274">
        <f>ROUND(VLOOKUP($E22,'BDEW-Standard'!$B$3:$M$158,I$9,0),7)</f>
        <v>-37.882536799999997</v>
      </c>
      <c r="J22" s="274">
        <f>ROUND(VLOOKUP($E22,'BDEW-Standard'!$B$3:$M$158,J$9,0),7)</f>
        <v>6.9836070000000001</v>
      </c>
      <c r="K22" s="274">
        <f>ROUND(VLOOKUP($E22,'BDEW-Standard'!$B$3:$M$158,K$9,0),7)</f>
        <v>5.4826199999999999E-2</v>
      </c>
      <c r="L22" s="338">
        <f>ROUND(VLOOKUP($E22,'BDEW-Standard'!$B$3:$M$158,L$9,0),1)</f>
        <v>40</v>
      </c>
      <c r="M22" s="274">
        <f>ROUND(VLOOKUP($E22,'BDEW-Standard'!$B$3:$M$158,M$9,0),7)</f>
        <v>0</v>
      </c>
      <c r="N22" s="274">
        <f>ROUND(VLOOKUP($E22,'BDEW-Standard'!$B$3:$M$158,N$9,0),7)</f>
        <v>0</v>
      </c>
      <c r="O22" s="274">
        <f>ROUND(VLOOKUP($E22,'BDEW-Standard'!$B$3:$M$158,O$9,0),7)</f>
        <v>0</v>
      </c>
      <c r="P22" s="274">
        <f>ROUND(VLOOKUP($E22,'BDEW-Standard'!$B$3:$M$158,P$9,0),7)</f>
        <v>0</v>
      </c>
      <c r="Q22" s="339">
        <f t="shared" si="1"/>
        <v>0.90239375975311864</v>
      </c>
      <c r="R22" s="275">
        <f>ROUND(VLOOKUP(MID($E22,4,3),'Wochentag F(WT)'!$B$7:$J$22,R$9,0),4)</f>
        <v>0.98970000000000002</v>
      </c>
      <c r="S22" s="275">
        <f>ROUND(VLOOKUP(MID($E22,4,3),'Wochentag F(WT)'!$B$7:$J$22,S$9,0),4)</f>
        <v>0.9627</v>
      </c>
      <c r="T22" s="275">
        <f>ROUND(VLOOKUP(MID($E22,4,3),'Wochentag F(WT)'!$B$7:$J$22,T$9,0),4)</f>
        <v>1.0507</v>
      </c>
      <c r="U22" s="275">
        <f>ROUND(VLOOKUP(MID($E22,4,3),'Wochentag F(WT)'!$B$7:$J$22,U$9,0),4)</f>
        <v>1.0551999999999999</v>
      </c>
      <c r="V22" s="275">
        <f>ROUND(VLOOKUP(MID($E22,4,3),'Wochentag F(WT)'!$B$7:$J$22,V$9,0),4)</f>
        <v>1.0297000000000001</v>
      </c>
      <c r="W22" s="275">
        <f>ROUND(VLOOKUP(MID($E22,4,3),'Wochentag F(WT)'!$B$7:$J$22,W$9,0),4)</f>
        <v>0.97670000000000001</v>
      </c>
      <c r="X22" s="276">
        <f t="shared" si="2"/>
        <v>0.9352999999999998</v>
      </c>
      <c r="Y22" s="293"/>
      <c r="Z22" s="211"/>
    </row>
    <row r="23" spans="2:26" s="143" customFormat="1">
      <c r="B23" s="144">
        <v>12</v>
      </c>
      <c r="C23" s="145" t="str">
        <f t="shared" si="0"/>
        <v>Döbeln</v>
      </c>
      <c r="D23" s="62" t="s">
        <v>247</v>
      </c>
      <c r="E23" s="165" t="s">
        <v>664</v>
      </c>
      <c r="F23" s="297" t="str">
        <f>VLOOKUP($E23,'BDEW-Standard'!$B$3:$M$158,F$9,0)</f>
        <v>BA4</v>
      </c>
      <c r="H23" s="274">
        <f>ROUND(VLOOKUP($E23,'BDEW-Standard'!$B$3:$M$158,H$9,0),7)</f>
        <v>0.93158890000000005</v>
      </c>
      <c r="I23" s="274">
        <f>ROUND(VLOOKUP($E23,'BDEW-Standard'!$B$3:$M$158,I$9,0),7)</f>
        <v>-33.35</v>
      </c>
      <c r="J23" s="274">
        <f>ROUND(VLOOKUP($E23,'BDEW-Standard'!$B$3:$M$158,J$9,0),7)</f>
        <v>5.7212303000000002</v>
      </c>
      <c r="K23" s="274">
        <f>ROUND(VLOOKUP($E23,'BDEW-Standard'!$B$3:$M$158,K$9,0),7)</f>
        <v>0.66564939999999995</v>
      </c>
      <c r="L23" s="338">
        <f>ROUND(VLOOKUP($E23,'BDEW-Standard'!$B$3:$M$158,L$9,0),1)</f>
        <v>40</v>
      </c>
      <c r="M23" s="274">
        <f>ROUND(VLOOKUP($E23,'BDEW-Standard'!$B$3:$M$158,M$9,0),7)</f>
        <v>0</v>
      </c>
      <c r="N23" s="274">
        <f>ROUND(VLOOKUP($E23,'BDEW-Standard'!$B$3:$M$158,N$9,0),7)</f>
        <v>0</v>
      </c>
      <c r="O23" s="274">
        <f>ROUND(VLOOKUP($E23,'BDEW-Standard'!$B$3:$M$158,O$9,0),7)</f>
        <v>0</v>
      </c>
      <c r="P23" s="274">
        <f>ROUND(VLOOKUP($E23,'BDEW-Standard'!$B$3:$M$158,P$9,0),7)</f>
        <v>0</v>
      </c>
      <c r="Q23" s="339">
        <f t="shared" si="1"/>
        <v>1.0766391850538448</v>
      </c>
      <c r="R23" s="275">
        <f>ROUND(VLOOKUP(MID($E23,4,3),'Wochentag F(WT)'!$B$7:$J$22,R$9,0),4)</f>
        <v>1.0848</v>
      </c>
      <c r="S23" s="275">
        <f>ROUND(VLOOKUP(MID($E23,4,3),'Wochentag F(WT)'!$B$7:$J$22,S$9,0),4)</f>
        <v>1.1211</v>
      </c>
      <c r="T23" s="275">
        <f>ROUND(VLOOKUP(MID($E23,4,3),'Wochentag F(WT)'!$B$7:$J$22,T$9,0),4)</f>
        <v>1.0769</v>
      </c>
      <c r="U23" s="275">
        <f>ROUND(VLOOKUP(MID($E23,4,3),'Wochentag F(WT)'!$B$7:$J$22,U$9,0),4)</f>
        <v>1.1353</v>
      </c>
      <c r="V23" s="275">
        <f>ROUND(VLOOKUP(MID($E23,4,3),'Wochentag F(WT)'!$B$7:$J$22,V$9,0),4)</f>
        <v>1.1402000000000001</v>
      </c>
      <c r="W23" s="275">
        <f>ROUND(VLOOKUP(MID($E23,4,3),'Wochentag F(WT)'!$B$7:$J$22,W$9,0),4)</f>
        <v>0.48520000000000002</v>
      </c>
      <c r="X23" s="276">
        <f t="shared" si="2"/>
        <v>0.95650000000000013</v>
      </c>
      <c r="Y23" s="293"/>
      <c r="Z23" s="211"/>
    </row>
    <row r="24" spans="2:26" s="143" customFormat="1">
      <c r="B24" s="144">
        <v>13</v>
      </c>
      <c r="C24" s="145" t="str">
        <f t="shared" si="0"/>
        <v>Döbeln</v>
      </c>
      <c r="D24" s="62" t="s">
        <v>247</v>
      </c>
      <c r="E24" s="165" t="s">
        <v>665</v>
      </c>
      <c r="F24" s="297" t="str">
        <f>VLOOKUP($E24,'BDEW-Standard'!$B$3:$M$158,F$9,0)</f>
        <v>PD4</v>
      </c>
      <c r="H24" s="274">
        <f>ROUND(VLOOKUP($E24,'BDEW-Standard'!$B$3:$M$158,H$9,0),7)</f>
        <v>3.85</v>
      </c>
      <c r="I24" s="274">
        <f>ROUND(VLOOKUP($E24,'BDEW-Standard'!$B$3:$M$158,I$9,0),7)</f>
        <v>-37</v>
      </c>
      <c r="J24" s="274">
        <f>ROUND(VLOOKUP($E24,'BDEW-Standard'!$B$3:$M$158,J$9,0),7)</f>
        <v>10.2405021</v>
      </c>
      <c r="K24" s="274">
        <f>ROUND(VLOOKUP($E24,'BDEW-Standard'!$B$3:$M$158,K$9,0),7)</f>
        <v>4.6924300000000002E-2</v>
      </c>
      <c r="L24" s="338">
        <f>ROUND(VLOOKUP($E24,'BDEW-Standard'!$B$3:$M$158,L$9,0),1)</f>
        <v>40</v>
      </c>
      <c r="M24" s="274">
        <f>ROUND(VLOOKUP($E24,'BDEW-Standard'!$B$3:$M$158,M$9,0),7)</f>
        <v>0</v>
      </c>
      <c r="N24" s="274">
        <f>ROUND(VLOOKUP($E24,'BDEW-Standard'!$B$3:$M$158,N$9,0),7)</f>
        <v>0</v>
      </c>
      <c r="O24" s="274">
        <f>ROUND(VLOOKUP($E24,'BDEW-Standard'!$B$3:$M$158,O$9,0),7)</f>
        <v>0</v>
      </c>
      <c r="P24" s="274">
        <f>ROUND(VLOOKUP($E24,'BDEW-Standard'!$B$3:$M$158,P$9,0),7)</f>
        <v>0</v>
      </c>
      <c r="Q24" s="339">
        <f t="shared" si="1"/>
        <v>0.75691065279879233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Döbeln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Döbeln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Döbeln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Döbeln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Döbeln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Döbeln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Döbeln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Döbeln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Döbeln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Döbeln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Döbeln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Döbeln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Döbeln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Döbeln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Döbeln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Döbeln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Döbeln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2:P2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I20" sqref="I2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Döbeln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Döbeln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9870034500008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457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otto</cp:lastModifiedBy>
  <cp:lastPrinted>2015-03-20T22:59:10Z</cp:lastPrinted>
  <dcterms:created xsi:type="dcterms:W3CDTF">2015-01-15T05:25:41Z</dcterms:created>
  <dcterms:modified xsi:type="dcterms:W3CDTF">2016-09-16T08:43:56Z</dcterms:modified>
</cp:coreProperties>
</file>